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Business Case" sheetId="1" state="visible" r:id="rId1"/>
    <sheet xmlns:r="http://schemas.openxmlformats.org/officeDocument/2006/relationships" name="Settings" sheetId="2" state="visible" r:id="rId2"/>
    <sheet xmlns:r="http://schemas.openxmlformats.org/officeDocument/2006/relationships" name="How it works" sheetId="3" state="visible" r:id="rId3"/>
    <sheet xmlns:r="http://schemas.openxmlformats.org/officeDocument/2006/relationships" name="Calc" sheetId="4" state="hidden" r:id="rId4"/>
  </sheets>
  <definedNames>
    <definedName name="_xlnm.Print_Area" localSheetId="0">'Business Case'!$A$1:$G$32</definedName>
  </definedNames>
  <calcPr calcId="124519" fullCalcOnLoad="1" refMode="A1" iterate="0" iterateCount="100" iterateDelta="0.0001"/>
</workbook>
</file>

<file path=xl/styles.xml><?xml version="1.0" encoding="utf-8"?>
<styleSheet xmlns="http://schemas.openxmlformats.org/spreadsheetml/2006/main">
  <numFmts count="3">
    <numFmt numFmtId="164" formatCode="&quot;A$&quot;#,##0"/>
    <numFmt numFmtId="165" formatCode="0.0"/>
    <numFmt numFmtId="166" formatCode="\+0%;\-0%;0%"/>
  </numFmts>
  <fonts count="32">
    <font>
      <name val="Calibri"/>
      <charset val="1"/>
      <family val="2"/>
      <color theme="1"/>
      <sz val="11"/>
    </font>
    <font>
      <name val="Arial"/>
      <family val="0"/>
      <sz val="10"/>
    </font>
    <font>
      <name val="Arial"/>
      <family val="0"/>
      <sz val="10"/>
    </font>
    <font>
      <name val="Arial"/>
      <family val="0"/>
      <sz val="10"/>
    </font>
    <font>
      <name val="Arial"/>
      <charset val="1"/>
      <family val="0"/>
      <b val="1"/>
      <color rgb="FFF7F3EC"/>
      <sz val="11"/>
    </font>
    <font>
      <name val="Arial"/>
      <charset val="1"/>
      <family val="0"/>
      <color rgb="FFADA49A"/>
      <sz val="10"/>
    </font>
    <font>
      <name val="Arial"/>
      <charset val="1"/>
      <family val="0"/>
      <b val="1"/>
      <color rgb="FFF7F3EC"/>
      <sz val="22"/>
    </font>
    <font>
      <name val="Arial"/>
      <charset val="1"/>
      <family val="0"/>
      <i val="1"/>
      <color rgb="FF7B9DFF"/>
      <sz val="12"/>
    </font>
    <font>
      <name val="Arial"/>
      <charset val="1"/>
      <family val="0"/>
      <i val="1"/>
      <color rgb="FF4A443D"/>
      <sz val="10"/>
    </font>
    <font>
      <name val="Arial"/>
      <charset val="1"/>
      <family val="0"/>
      <b val="1"/>
      <color rgb="FF14120F"/>
      <sz val="11"/>
    </font>
    <font>
      <name val="Arial"/>
      <charset val="1"/>
      <family val="0"/>
      <b val="1"/>
      <color rgb="FF0000FF"/>
      <sz val="11"/>
    </font>
    <font>
      <name val="Arial"/>
      <charset val="1"/>
      <family val="0"/>
      <b val="1"/>
      <color rgb="FFADA49A"/>
      <sz val="9"/>
    </font>
    <font>
      <name val="Arial"/>
      <charset val="1"/>
      <family val="0"/>
      <b val="1"/>
      <color rgb="FFF7F3EC"/>
      <sz val="13"/>
    </font>
    <font>
      <name val="Arial"/>
      <charset val="1"/>
      <family val="0"/>
      <color rgb="FF4A443D"/>
      <sz val="10"/>
    </font>
    <font>
      <name val="Arial"/>
      <charset val="1"/>
      <family val="0"/>
      <b val="1"/>
      <color rgb="FF0E0D0C"/>
      <sz val="12"/>
    </font>
    <font>
      <name val="Arial"/>
      <charset val="1"/>
      <family val="0"/>
      <color rgb="FFC6BEB4"/>
      <sz val="10"/>
    </font>
    <font>
      <name val="Arial"/>
      <charset val="1"/>
      <family val="0"/>
      <b val="1"/>
      <color rgb="FFF7F3EC"/>
      <sz val="18"/>
    </font>
    <font>
      <name val="Arial"/>
      <charset val="1"/>
      <family val="0"/>
      <b val="1"/>
      <color rgb="FF0E0D0C"/>
      <sz val="9"/>
    </font>
    <font>
      <name val="Arial"/>
      <charset val="1"/>
      <family val="0"/>
      <b val="1"/>
      <color rgb="FF0E0D0C"/>
      <sz val="18"/>
    </font>
    <font>
      <name val="Arial"/>
      <charset val="1"/>
      <family val="0"/>
      <color rgb="FFF7F3EC"/>
      <sz val="16"/>
    </font>
    <font>
      <name val="Arial"/>
      <charset val="1"/>
      <family val="0"/>
      <i val="1"/>
      <color rgb="FFF7F3EC"/>
      <sz val="13"/>
    </font>
    <font>
      <name val="Arial"/>
      <charset val="1"/>
      <family val="0"/>
      <b val="1"/>
      <color rgb="FF14120F"/>
      <sz val="10"/>
    </font>
    <font>
      <name val="Arial"/>
      <charset val="1"/>
      <family val="0"/>
      <b val="1"/>
      <color rgb="FF0E0D0C"/>
      <sz val="11"/>
    </font>
    <font>
      <name val="Arial"/>
      <charset val="1"/>
      <family val="0"/>
      <color rgb="FF4A443D"/>
      <sz val="9"/>
    </font>
    <font>
      <name val="Arial"/>
      <family val="2"/>
      <sz val="10"/>
    </font>
    <font>
      <name val="Arial"/>
      <charset val="1"/>
      <family val="0"/>
      <b val="1"/>
      <color rgb="FF14120F"/>
      <sz val="18"/>
    </font>
    <font>
      <name val="Arial"/>
      <charset val="1"/>
      <family val="0"/>
      <color rgb="FF0000FF"/>
      <sz val="10"/>
    </font>
    <font>
      <name val="Arial"/>
      <charset val="1"/>
      <family val="0"/>
      <i val="1"/>
      <color rgb="FF4A443D"/>
      <sz val="9"/>
    </font>
    <font>
      <name val="Arial"/>
      <charset val="1"/>
      <family val="0"/>
      <b val="1"/>
      <color rgb="FFF7F3EC"/>
      <sz val="10"/>
    </font>
    <font>
      <name val="Arial"/>
      <charset val="1"/>
      <family val="0"/>
      <color rgb="FF14120F"/>
      <sz val="10"/>
    </font>
    <font>
      <name val="Arial"/>
      <charset val="1"/>
      <family val="0"/>
      <b val="1"/>
      <color rgb="FF1D3FA6"/>
      <sz val="11"/>
    </font>
    <font>
      <name val="Arial"/>
      <charset val="1"/>
      <family val="0"/>
      <b val="1"/>
      <color rgb="FF1D3FA6"/>
      <sz val="10"/>
      <u val="single"/>
    </font>
  </fonts>
  <fills count="6">
    <fill>
      <patternFill/>
    </fill>
    <fill>
      <patternFill patternType="gray125"/>
    </fill>
    <fill>
      <patternFill patternType="solid">
        <fgColor rgb="FF0E0D0C"/>
        <bgColor rgb="FF14120F"/>
      </patternFill>
    </fill>
    <fill>
      <patternFill patternType="solid">
        <fgColor rgb="FFFFF6C2"/>
        <bgColor rgb="FFF7F3EC"/>
      </patternFill>
    </fill>
    <fill>
      <patternFill patternType="solid">
        <fgColor rgb="FF4D7CFF"/>
        <bgColor rgb="FF7B9DFF"/>
      </patternFill>
    </fill>
    <fill>
      <patternFill patternType="solid">
        <fgColor rgb="FF16130F"/>
        <bgColor rgb="FF14120F"/>
      </patternFill>
    </fill>
  </fills>
  <borders count="3">
    <border>
      <left/>
      <right/>
      <top/>
      <bottom/>
      <diagonal/>
    </border>
    <border>
      <left style="thin">
        <color rgb="FF14120F"/>
      </left>
      <right style="thin">
        <color rgb="FF14120F"/>
      </right>
      <top style="thin">
        <color rgb="FF14120F"/>
      </top>
      <bottom style="thin">
        <color rgb="FF14120F"/>
      </bottom>
      <diagonal/>
    </border>
    <border>
      <left style="thin">
        <color rgb="FF38322C"/>
      </left>
      <right style="thin">
        <color rgb="FF38322C"/>
      </right>
      <top style="thin">
        <color rgb="FF38322C"/>
      </top>
      <bottom style="thin">
        <color rgb="FF38322C"/>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100">
    <xf numFmtId="0" fontId="0" fillId="0" borderId="0" applyAlignment="1" pivotButton="0" quotePrefix="0" xfId="0">
      <alignment horizontal="general" vertical="bottom"/>
    </xf>
    <xf numFmtId="0" fontId="0" fillId="2" borderId="0" applyAlignment="1" pivotButton="0" quotePrefix="0" xfId="0">
      <alignment horizontal="general" vertical="bottom"/>
    </xf>
    <xf numFmtId="0" fontId="4" fillId="2" borderId="0" applyAlignment="1" pivotButton="0" quotePrefix="0" xfId="0">
      <alignment horizontal="general" vertical="bottom"/>
    </xf>
    <xf numFmtId="0" fontId="5" fillId="2" borderId="0" applyAlignment="1" pivotButton="0" quotePrefix="0" xfId="0">
      <alignment horizontal="general" vertical="bottom"/>
    </xf>
    <xf numFmtId="0" fontId="6" fillId="2" borderId="0" applyAlignment="1" pivotButton="0" quotePrefix="0" xfId="0">
      <alignment horizontal="general" vertical="bottom"/>
    </xf>
    <xf numFmtId="0" fontId="7" fillId="2" borderId="0" applyAlignment="1" pivotButton="0" quotePrefix="0" xfId="0">
      <alignment horizontal="general" vertical="bottom"/>
    </xf>
    <xf numFmtId="0" fontId="8" fillId="0" borderId="0" applyAlignment="1" pivotButton="0" quotePrefix="0" xfId="0">
      <alignment horizontal="general" vertical="bottom"/>
    </xf>
    <xf numFmtId="0" fontId="9" fillId="0" borderId="0" applyAlignment="1" pivotButton="0" quotePrefix="0" xfId="0">
      <alignment horizontal="general" vertical="center" wrapText="1"/>
    </xf>
    <xf numFmtId="0" fontId="10" fillId="3" borderId="1" applyAlignment="1" pivotButton="0" quotePrefix="0" xfId="0">
      <alignment horizontal="left" vertical="center" wrapText="1" indent="1"/>
    </xf>
    <xf numFmtId="0" fontId="11" fillId="2" borderId="0" applyAlignment="1" pivotButton="0" quotePrefix="0" xfId="0">
      <alignment horizontal="general" vertical="center" wrapText="1" indent="1"/>
    </xf>
    <xf numFmtId="0" fontId="12" fillId="2" borderId="0" applyAlignment="1" pivotButton="0" quotePrefix="0" xfId="0">
      <alignment horizontal="general" vertical="center" wrapText="1" indent="1"/>
    </xf>
    <xf numFmtId="0" fontId="13" fillId="0" borderId="0" applyAlignment="1" pivotButton="0" quotePrefix="0" xfId="0">
      <alignment horizontal="general" vertical="center" wrapText="1"/>
    </xf>
    <xf numFmtId="0" fontId="5" fillId="2" borderId="0" applyAlignment="1" pivotButton="0" quotePrefix="0" xfId="0">
      <alignment horizontal="general" vertical="center" wrapText="1" indent="1"/>
    </xf>
    <xf numFmtId="0" fontId="14" fillId="4" borderId="0" applyAlignment="1" pivotButton="0" quotePrefix="0" xfId="0">
      <alignment horizontal="center" vertical="center"/>
    </xf>
    <xf numFmtId="0" fontId="15" fillId="2" borderId="0" applyAlignment="1" pivotButton="0" quotePrefix="0" xfId="0">
      <alignment horizontal="general" vertical="top" wrapText="1" indent="1"/>
    </xf>
    <xf numFmtId="0" fontId="11" fillId="5" borderId="2" applyAlignment="1" pivotButton="0" quotePrefix="0" xfId="0">
      <alignment horizontal="general" vertical="bottom" indent="1"/>
    </xf>
    <xf numFmtId="3" fontId="16" fillId="5" borderId="2" applyAlignment="1" pivotButton="0" quotePrefix="0" xfId="0">
      <alignment horizontal="left" vertical="center" indent="1"/>
    </xf>
    <xf numFmtId="164" fontId="16" fillId="5" borderId="2" applyAlignment="1" pivotButton="0" quotePrefix="0" xfId="0">
      <alignment horizontal="left" vertical="center" indent="1"/>
    </xf>
    <xf numFmtId="0" fontId="17" fillId="4" borderId="2" applyAlignment="1" pivotButton="0" quotePrefix="0" xfId="0">
      <alignment horizontal="general" vertical="bottom" indent="1"/>
    </xf>
    <xf numFmtId="165" fontId="10" fillId="3" borderId="1" applyAlignment="1" pivotButton="0" quotePrefix="0" xfId="0">
      <alignment horizontal="left" vertical="center" wrapText="1" indent="1"/>
    </xf>
    <xf numFmtId="0" fontId="16" fillId="5" borderId="2" applyAlignment="1" pivotButton="0" quotePrefix="0" xfId="0">
      <alignment horizontal="left" vertical="center" indent="1"/>
    </xf>
    <xf numFmtId="0" fontId="18" fillId="4" borderId="2" applyAlignment="1" pivotButton="0" quotePrefix="0" xfId="0">
      <alignment horizontal="left" vertical="center" indent="1"/>
    </xf>
    <xf numFmtId="1" fontId="10" fillId="3" borderId="1" applyAlignment="1" pivotButton="0" quotePrefix="0" xfId="0">
      <alignment horizontal="left" vertical="center" wrapText="1" indent="1"/>
    </xf>
    <xf numFmtId="164" fontId="10" fillId="3" borderId="1" applyAlignment="1" pivotButton="0" quotePrefix="0" xfId="0">
      <alignment horizontal="left" vertical="center" wrapText="1" indent="1"/>
    </xf>
    <xf numFmtId="0" fontId="4" fillId="2" borderId="0" applyAlignment="1" pivotButton="0" quotePrefix="0" xfId="0">
      <alignment horizontal="right" vertical="center"/>
    </xf>
    <xf numFmtId="0" fontId="19" fillId="2" borderId="0" applyAlignment="1" pivotButton="0" quotePrefix="0" xfId="0">
      <alignment horizontal="general" vertical="center" wrapText="1" indent="1"/>
    </xf>
    <xf numFmtId="0" fontId="20" fillId="2" borderId="0" applyAlignment="1" pivotButton="0" quotePrefix="0" xfId="0">
      <alignment horizontal="general" vertical="top" wrapText="1" indent="1"/>
    </xf>
    <xf numFmtId="0" fontId="21" fillId="0" borderId="0" applyAlignment="1" pivotButton="0" quotePrefix="0" xfId="0">
      <alignment horizontal="general" vertical="bottom"/>
    </xf>
    <xf numFmtId="0" fontId="4" fillId="2" borderId="0" applyAlignment="1" pivotButton="0" quotePrefix="0" xfId="0">
      <alignment horizontal="general" vertical="center" wrapText="1" indent="1"/>
    </xf>
    <xf numFmtId="0" fontId="13" fillId="0" borderId="0" applyAlignment="1" pivotButton="0" quotePrefix="0" xfId="0">
      <alignment horizontal="general" vertical="top" wrapText="1"/>
    </xf>
    <xf numFmtId="0" fontId="22" fillId="4" borderId="0" applyAlignment="1" pivotButton="0" quotePrefix="0" xfId="0">
      <alignment horizontal="center" vertical="center"/>
    </xf>
    <xf numFmtId="0" fontId="23" fillId="0" borderId="0" applyAlignment="1" pivotButton="0" quotePrefix="0" xfId="0">
      <alignment horizontal="general" vertical="bottom"/>
    </xf>
    <xf numFmtId="0" fontId="25" fillId="0" borderId="0" applyAlignment="1" pivotButton="0" quotePrefix="0" xfId="0">
      <alignment horizontal="general" vertical="bottom"/>
    </xf>
    <xf numFmtId="0" fontId="13" fillId="0" borderId="0" applyAlignment="1" pivotButton="0" quotePrefix="0" xfId="0">
      <alignment horizontal="general" vertical="bottom"/>
    </xf>
    <xf numFmtId="0" fontId="26" fillId="0" borderId="0" applyAlignment="1" pivotButton="0" quotePrefix="0" xfId="0">
      <alignment horizontal="general" vertical="bottom"/>
    </xf>
    <xf numFmtId="0" fontId="27" fillId="0" borderId="0" applyAlignment="1" pivotButton="0" quotePrefix="0" xfId="0">
      <alignment horizontal="general" vertical="bottom"/>
    </xf>
    <xf numFmtId="0" fontId="28" fillId="2" borderId="0" applyAlignment="1" pivotButton="0" quotePrefix="0" xfId="0">
      <alignment horizontal="general" vertical="bottom"/>
    </xf>
    <xf numFmtId="0" fontId="29" fillId="0" borderId="0" applyAlignment="1" pivotButton="0" quotePrefix="0" xfId="0">
      <alignment horizontal="general" vertical="bottom"/>
    </xf>
    <xf numFmtId="164" fontId="26" fillId="0" borderId="0" applyAlignment="1" pivotButton="0" quotePrefix="0" xfId="0">
      <alignment horizontal="general" vertical="bottom"/>
    </xf>
    <xf numFmtId="9" fontId="26" fillId="0" borderId="0" applyAlignment="1" pivotButton="0" quotePrefix="0" xfId="0">
      <alignment horizontal="general" vertical="bottom"/>
    </xf>
    <xf numFmtId="166" fontId="26" fillId="0" borderId="0" applyAlignment="1" pivotButton="0" quotePrefix="0" xfId="0">
      <alignment horizontal="general" vertical="bottom"/>
    </xf>
    <xf numFmtId="0" fontId="29" fillId="0" borderId="0" applyAlignment="1" pivotButton="0" quotePrefix="0" xfId="0">
      <alignment horizontal="left" vertical="top"/>
    </xf>
    <xf numFmtId="0" fontId="29" fillId="0" borderId="0" applyAlignment="1" pivotButton="0" quotePrefix="0" xfId="0">
      <alignment horizontal="general" vertical="top" wrapText="1"/>
    </xf>
    <xf numFmtId="0" fontId="30" fillId="0" borderId="0" applyAlignment="1" pivotButton="0" quotePrefix="0" xfId="0">
      <alignment horizontal="general" vertical="top"/>
    </xf>
    <xf numFmtId="0" fontId="9" fillId="0" borderId="0" applyAlignment="1" pivotButton="0" quotePrefix="0" xfId="0">
      <alignment horizontal="general" vertical="bottom"/>
    </xf>
    <xf numFmtId="0" fontId="31" fillId="0" borderId="0" applyAlignment="1" pivotButton="0" quotePrefix="0" xfId="0">
      <alignment horizontal="general" vertical="bottom"/>
    </xf>
    <xf numFmtId="0" fontId="29" fillId="0" borderId="0" applyAlignment="1" pivotButton="0" quotePrefix="0" xfId="0">
      <alignment horizontal="general" vertical="bottom"/>
    </xf>
    <xf numFmtId="164" fontId="29" fillId="0" borderId="0" applyAlignment="1" pivotButton="0" quotePrefix="0" xfId="0">
      <alignment horizontal="general" vertical="bottom"/>
    </xf>
    <xf numFmtId="10" fontId="29" fillId="0" borderId="0" applyAlignment="1" pivotButton="0" quotePrefix="0" xfId="0">
      <alignment horizontal="general" vertical="bottom"/>
    </xf>
    <xf numFmtId="9" fontId="29" fillId="0" borderId="0" applyAlignment="1" pivotButton="0" quotePrefix="0" xfId="0">
      <alignment horizontal="general" vertical="bottom"/>
    </xf>
    <xf numFmtId="0" fontId="0" fillId="0" borderId="0" applyAlignment="1" pivotButton="0" quotePrefix="0" xfId="0">
      <alignment horizontal="general" vertical="bottom"/>
    </xf>
    <xf numFmtId="0" fontId="0" fillId="0" borderId="0" pivotButton="0" quotePrefix="0" xfId="0"/>
    <xf numFmtId="0" fontId="0" fillId="2" borderId="0" applyAlignment="1" pivotButton="0" quotePrefix="0" xfId="0">
      <alignment horizontal="general" vertical="bottom"/>
    </xf>
    <xf numFmtId="0" fontId="4" fillId="2" borderId="0" applyAlignment="1" pivotButton="0" quotePrefix="0" xfId="0">
      <alignment horizontal="general" vertical="bottom"/>
    </xf>
    <xf numFmtId="0" fontId="5" fillId="2" borderId="0" applyAlignment="1" pivotButton="0" quotePrefix="0" xfId="0">
      <alignment horizontal="general" vertical="bottom"/>
    </xf>
    <xf numFmtId="0" fontId="6" fillId="2" borderId="0" applyAlignment="1" pivotButton="0" quotePrefix="0" xfId="0">
      <alignment horizontal="general" vertical="bottom"/>
    </xf>
    <xf numFmtId="0" fontId="7" fillId="2" borderId="0" applyAlignment="1" pivotButton="0" quotePrefix="0" xfId="0">
      <alignment horizontal="general" vertical="bottom"/>
    </xf>
    <xf numFmtId="0" fontId="8" fillId="0" borderId="0" applyAlignment="1" pivotButton="0" quotePrefix="0" xfId="0">
      <alignment horizontal="general" vertical="bottom"/>
    </xf>
    <xf numFmtId="0" fontId="9" fillId="0" borderId="0" applyAlignment="1" pivotButton="0" quotePrefix="0" xfId="0">
      <alignment horizontal="general" vertical="center" wrapText="1"/>
    </xf>
    <xf numFmtId="0" fontId="10" fillId="3" borderId="1" applyAlignment="1" pivotButton="0" quotePrefix="0" xfId="0">
      <alignment horizontal="left" vertical="center" wrapText="1" indent="1"/>
    </xf>
    <xf numFmtId="0" fontId="11" fillId="2" borderId="0" applyAlignment="1" pivotButton="0" quotePrefix="0" xfId="0">
      <alignment horizontal="general" vertical="center" wrapText="1" indent="1"/>
    </xf>
    <xf numFmtId="0" fontId="12" fillId="2" borderId="0" applyAlignment="1" pivotButton="0" quotePrefix="0" xfId="0">
      <alignment horizontal="general" vertical="center" wrapText="1" indent="1"/>
    </xf>
    <xf numFmtId="0" fontId="13" fillId="0" borderId="0" applyAlignment="1" pivotButton="0" quotePrefix="0" xfId="0">
      <alignment horizontal="general" vertical="center" wrapText="1"/>
    </xf>
    <xf numFmtId="0" fontId="5" fillId="2" borderId="0" applyAlignment="1" pivotButton="0" quotePrefix="0" xfId="0">
      <alignment horizontal="general" vertical="center" wrapText="1" indent="1"/>
    </xf>
    <xf numFmtId="0" fontId="14" fillId="4" borderId="0" applyAlignment="1" pivotButton="0" quotePrefix="0" xfId="0">
      <alignment horizontal="center" vertical="center"/>
    </xf>
    <xf numFmtId="0" fontId="15" fillId="2" borderId="0" applyAlignment="1" pivotButton="0" quotePrefix="0" xfId="0">
      <alignment horizontal="general" vertical="top" wrapText="1" indent="1"/>
    </xf>
    <xf numFmtId="0" fontId="11" fillId="5" borderId="2" applyAlignment="1" pivotButton="0" quotePrefix="0" xfId="0">
      <alignment horizontal="general" vertical="bottom" indent="1"/>
    </xf>
    <xf numFmtId="3" fontId="16" fillId="5" borderId="2" applyAlignment="1" pivotButton="0" quotePrefix="0" xfId="0">
      <alignment horizontal="left" vertical="center" indent="1"/>
    </xf>
    <xf numFmtId="164" fontId="16" fillId="5" borderId="2" applyAlignment="1" pivotButton="0" quotePrefix="0" xfId="0">
      <alignment horizontal="left" vertical="center" indent="1"/>
    </xf>
    <xf numFmtId="0" fontId="17" fillId="4" borderId="2" applyAlignment="1" pivotButton="0" quotePrefix="0" xfId="0">
      <alignment horizontal="general" vertical="bottom" indent="1"/>
    </xf>
    <xf numFmtId="165" fontId="10" fillId="3" borderId="1" applyAlignment="1" pivotButton="0" quotePrefix="0" xfId="0">
      <alignment horizontal="left" vertical="center" wrapText="1" indent="1"/>
    </xf>
    <xf numFmtId="0" fontId="16" fillId="5" borderId="2" applyAlignment="1" pivotButton="0" quotePrefix="0" xfId="0">
      <alignment horizontal="left" vertical="center" indent="1"/>
    </xf>
    <xf numFmtId="0" fontId="18" fillId="4" borderId="2" applyAlignment="1" pivotButton="0" quotePrefix="0" xfId="0">
      <alignment horizontal="left" vertical="center" indent="1"/>
    </xf>
    <xf numFmtId="1" fontId="10" fillId="3" borderId="1" applyAlignment="1" pivotButton="0" quotePrefix="0" xfId="0">
      <alignment horizontal="left" vertical="center" wrapText="1" indent="1"/>
    </xf>
    <xf numFmtId="164" fontId="10" fillId="3" borderId="1" applyAlignment="1" pivotButton="0" quotePrefix="0" xfId="0">
      <alignment horizontal="left" vertical="center" wrapText="1" indent="1"/>
    </xf>
    <xf numFmtId="0" fontId="4" fillId="2" borderId="0" applyAlignment="1" pivotButton="0" quotePrefix="0" xfId="0">
      <alignment horizontal="right" vertical="center"/>
    </xf>
    <xf numFmtId="0" fontId="19" fillId="2" borderId="0" applyAlignment="1" pivotButton="0" quotePrefix="0" xfId="0">
      <alignment horizontal="general" vertical="center" wrapText="1" indent="1"/>
    </xf>
    <xf numFmtId="0" fontId="20" fillId="2" borderId="0" applyAlignment="1" pivotButton="0" quotePrefix="0" xfId="0">
      <alignment horizontal="general" vertical="top" wrapText="1" indent="1"/>
    </xf>
    <xf numFmtId="0" fontId="21" fillId="0" borderId="0" applyAlignment="1" pivotButton="0" quotePrefix="0" xfId="0">
      <alignment horizontal="general" vertical="bottom"/>
    </xf>
    <xf numFmtId="0" fontId="4" fillId="2" borderId="0" applyAlignment="1" pivotButton="0" quotePrefix="0" xfId="0">
      <alignment horizontal="general" vertical="center" wrapText="1" indent="1"/>
    </xf>
    <xf numFmtId="0" fontId="13" fillId="0" borderId="0" applyAlignment="1" pivotButton="0" quotePrefix="0" xfId="0">
      <alignment horizontal="general" vertical="top" wrapText="1"/>
    </xf>
    <xf numFmtId="0" fontId="22" fillId="4" borderId="0" applyAlignment="1" pivotButton="0" quotePrefix="0" xfId="0">
      <alignment horizontal="center" vertical="center"/>
    </xf>
    <xf numFmtId="0" fontId="23" fillId="0" borderId="0" applyAlignment="1" pivotButton="0" quotePrefix="0" xfId="0">
      <alignment horizontal="general" vertical="bottom"/>
    </xf>
    <xf numFmtId="0" fontId="25" fillId="0" borderId="0" applyAlignment="1" pivotButton="0" quotePrefix="0" xfId="0">
      <alignment horizontal="general" vertical="bottom"/>
    </xf>
    <xf numFmtId="0" fontId="13" fillId="0" borderId="0" applyAlignment="1" pivotButton="0" quotePrefix="0" xfId="0">
      <alignment horizontal="general" vertical="bottom"/>
    </xf>
    <xf numFmtId="0" fontId="26" fillId="0" borderId="0" applyAlignment="1" pivotButton="0" quotePrefix="0" xfId="0">
      <alignment horizontal="general" vertical="bottom"/>
    </xf>
    <xf numFmtId="0" fontId="27" fillId="0" borderId="0" applyAlignment="1" pivotButton="0" quotePrefix="0" xfId="0">
      <alignment horizontal="general" vertical="bottom"/>
    </xf>
    <xf numFmtId="0" fontId="28" fillId="2" borderId="0" applyAlignment="1" pivotButton="0" quotePrefix="0" xfId="0">
      <alignment horizontal="general" vertical="bottom"/>
    </xf>
    <xf numFmtId="0" fontId="29" fillId="0" borderId="0" applyAlignment="1" pivotButton="0" quotePrefix="0" xfId="0">
      <alignment horizontal="general" vertical="bottom"/>
    </xf>
    <xf numFmtId="164" fontId="26" fillId="0" borderId="0" applyAlignment="1" pivotButton="0" quotePrefix="0" xfId="0">
      <alignment horizontal="general" vertical="bottom"/>
    </xf>
    <xf numFmtId="9" fontId="26" fillId="0" borderId="0" applyAlignment="1" pivotButton="0" quotePrefix="0" xfId="0">
      <alignment horizontal="general" vertical="bottom"/>
    </xf>
    <xf numFmtId="166" fontId="26" fillId="0" borderId="0" applyAlignment="1" pivotButton="0" quotePrefix="0" xfId="0">
      <alignment horizontal="general" vertical="bottom"/>
    </xf>
    <xf numFmtId="0" fontId="29" fillId="0" borderId="0" applyAlignment="1" pivotButton="0" quotePrefix="0" xfId="0">
      <alignment horizontal="left" vertical="top"/>
    </xf>
    <xf numFmtId="0" fontId="29" fillId="0" borderId="0" applyAlignment="1" pivotButton="0" quotePrefix="0" xfId="0">
      <alignment horizontal="general" vertical="top" wrapText="1"/>
    </xf>
    <xf numFmtId="0" fontId="30" fillId="0" borderId="0" applyAlignment="1" pivotButton="0" quotePrefix="0" xfId="0">
      <alignment horizontal="general" vertical="top"/>
    </xf>
    <xf numFmtId="0" fontId="9" fillId="0" borderId="0" applyAlignment="1" pivotButton="0" quotePrefix="0" xfId="0">
      <alignment horizontal="general" vertical="bottom"/>
    </xf>
    <xf numFmtId="0" fontId="31" fillId="0" borderId="0" applyAlignment="1" pivotButton="0" quotePrefix="0" xfId="0">
      <alignment horizontal="general" vertical="bottom"/>
    </xf>
    <xf numFmtId="164" fontId="29" fillId="0" borderId="0" applyAlignment="1" pivotButton="0" quotePrefix="0" xfId="0">
      <alignment horizontal="general" vertical="bottom"/>
    </xf>
    <xf numFmtId="10" fontId="29" fillId="0" borderId="0" applyAlignment="1" pivotButton="0" quotePrefix="0" xfId="0">
      <alignment horizontal="general" vertical="bottom"/>
    </xf>
    <xf numFmtId="9" fontId="29" fillId="0" borderId="0" applyAlignment="1" pivotButton="0" quotePrefix="0" xfId="0">
      <alignment horizontal="general" vertical="bottom"/>
    </xf>
  </cellXfs>
  <cellStyles count="6">
    <cellStyle name="Normal" xfId="0" builtinId="0"/>
    <cellStyle name="Comma" xfId="1" builtinId="3"/>
    <cellStyle name="Comma [0]" xfId="2" builtinId="6"/>
    <cellStyle name="Currency" xfId="3" builtinId="4"/>
    <cellStyle name="Currency [0]" xfId="4" builtinId="7"/>
    <cellStyle name="Percent" xfId="5" builtinId="5"/>
  </cellStyles>
  <dxfs count="6">
    <dxf>
      <font>
        <name val="Arial"/>
        <charset val="1"/>
        <family val="0"/>
        <color rgb="FF2FD07A"/>
        <sz val="16"/>
      </font>
    </dxf>
    <dxf>
      <font>
        <name val="Arial"/>
        <charset val="1"/>
        <family val="0"/>
        <color rgb="FFF5B21A"/>
        <sz val="16"/>
      </font>
    </dxf>
    <dxf>
      <font>
        <name val="Arial"/>
        <charset val="1"/>
        <family val="0"/>
        <color rgb="FFFF5C3D"/>
        <sz val="16"/>
      </font>
    </dxf>
    <dxf>
      <font>
        <name val="Arial"/>
        <charset val="1"/>
        <family val="0"/>
        <b val="1"/>
        <color rgb="FF2FD07A"/>
        <sz val="11"/>
      </font>
    </dxf>
    <dxf>
      <font>
        <name val="Arial"/>
        <charset val="1"/>
        <family val="0"/>
        <b val="1"/>
        <color rgb="FFF5B21A"/>
        <sz val="11"/>
      </font>
    </dxf>
    <dxf>
      <font>
        <name val="Arial"/>
        <charset val="1"/>
        <family val="0"/>
        <b val="1"/>
        <color rgb="FFFF5C3D"/>
        <sz val="11"/>
      </font>
    </dxf>
  </dxfs>
  <colors>
    <indexedColors>
      <rgbColor rgb="FF000000"/>
      <rgbColor rgb="FFF7F3EC"/>
      <rgbColor rgb="FFFF0000"/>
      <rgbColor rgb="FF00FF00"/>
      <rgbColor rgb="FF0000FF"/>
      <rgbColor rgb="FFFFFF00"/>
      <rgbColor rgb="FFFF00FF"/>
      <rgbColor rgb="FF00FFFF"/>
      <rgbColor rgb="FF800000"/>
      <rgbColor rgb="FF008000"/>
      <rgbColor rgb="FF0E0D0C"/>
      <rgbColor rgb="FF808000"/>
      <rgbColor rgb="FF800080"/>
      <rgbColor rgb="FF008080"/>
      <rgbColor rgb="FFC6BEB4"/>
      <rgbColor rgb="FF808080"/>
      <rgbColor rgb="FF7B9DFF"/>
      <rgbColor rgb="FF993366"/>
      <rgbColor rgb="FFFFF6C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4D7CFF"/>
      <rgbColor rgb="FF2FD07A"/>
      <rgbColor rgb="FF99CC00"/>
      <rgbColor rgb="FFFFCC00"/>
      <rgbColor rgb="FFF5B21A"/>
      <rgbColor rgb="FFFF5C3D"/>
      <rgbColor rgb="FF666699"/>
      <rgbColor rgb="FFADA49A"/>
      <rgbColor rgb="FF14120F"/>
      <rgbColor rgb="FF339966"/>
      <rgbColor rgb="FF16130F"/>
      <rgbColor rgb="FF4A443D"/>
      <rgbColor rgb="FF993300"/>
      <rgbColor rgb="FF993366"/>
      <rgbColor rgb="FF1D3FA6"/>
      <rgbColor rgb="FF38322C"/>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Unknown Author</author>
  </authors>
  <commentList>
    <comment ref="C20" authorId="0" shapeId="0">
      <text>
        <t>Use the loaded cost: wage plus super, on-costs and overheads. A$55 is a typical starting point for admin staff.</t>
      </text>
    </comment>
  </commentList>
</comment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Relationships xmlns="http://schemas.openxmlformats.org/package/2006/relationships"><Relationship Type="http://schemas.openxmlformats.org/officeDocument/2006/relationships/hyperlink" Target="https://theleancpto.com/"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hyperlink" Target="https://theleancpto.com/" TargetMode="External" Id="rId1"/></Relationships>
</file>

<file path=xl/worksheets/sheet1.xml><?xml version="1.0" encoding="utf-8"?>
<worksheet xmlns="http://schemas.openxmlformats.org/spreadsheetml/2006/main">
  <sheetPr filterMode="0">
    <outlinePr summaryBelow="1" summaryRight="1"/>
    <pageSetUpPr fitToPage="1"/>
  </sheetPr>
  <dimension ref="A1:G32"/>
  <sheetViews>
    <sheetView showFormulas="0" showGridLines="0" showRowColHeaders="1" showZeros="1" rightToLeft="0" tabSelected="1"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3" customWidth="1" style="50" min="1" max="1"/>
    <col width="40" customWidth="1" style="50" min="2" max="2"/>
    <col width="38" customWidth="1" style="50" min="3" max="3"/>
    <col width="3" customWidth="1" style="50" min="4" max="4"/>
    <col width="30" customWidth="1" style="50" min="5" max="6"/>
    <col width="3" customWidth="1" style="50" min="7" max="7"/>
  </cols>
  <sheetData>
    <row r="1" ht="15" customHeight="1" s="51">
      <c r="A1" s="52" t="n"/>
      <c r="B1" s="53" t="inlineStr">
        <is>
          <t>THE LEAN CPTO</t>
        </is>
      </c>
      <c r="C1" s="52" t="n"/>
      <c r="D1" s="52" t="n"/>
      <c r="E1" s="54" t="inlineStr">
        <is>
          <t>theleancpto.com</t>
        </is>
      </c>
      <c r="F1" s="52" t="n"/>
      <c r="G1" s="52" t="n"/>
    </row>
    <row r="2" ht="33.75" customHeight="1" s="51">
      <c r="A2" s="52" t="n"/>
      <c r="B2" s="55" t="inlineStr">
        <is>
          <t>Business case builder</t>
        </is>
      </c>
      <c r="C2" s="52" t="n"/>
      <c r="D2" s="52" t="n"/>
      <c r="E2" s="52" t="n"/>
      <c r="F2" s="52" t="n"/>
      <c r="G2" s="52" t="n"/>
    </row>
    <row r="3" ht="21.75" customHeight="1" s="51">
      <c r="A3" s="52" t="n"/>
      <c r="B3" s="56" t="inlineStr">
        <is>
          <t>Put a number on it before you spend a dollar.</t>
        </is>
      </c>
      <c r="C3" s="52" t="n"/>
      <c r="D3" s="52" t="n"/>
      <c r="E3" s="52" t="n"/>
      <c r="F3" s="52" t="n"/>
      <c r="G3" s="52" t="n"/>
    </row>
    <row r="4" ht="9.75" customHeight="1" s="51"/>
    <row r="5" ht="24" customHeight="1" s="51">
      <c r="B5" s="57" t="inlineStr">
        <is>
          <t>Fill in the yellow cells. Everything on the right updates as you go.</t>
        </is>
      </c>
    </row>
    <row r="6" ht="24" customHeight="1" s="51"/>
    <row r="7" ht="24" customHeight="1" s="51">
      <c r="B7" s="58" t="inlineStr">
        <is>
          <t>1. What's the task?</t>
        </is>
      </c>
      <c r="C7" s="59" t="inlineStr">
        <is>
          <t>Weekly client reporting</t>
        </is>
      </c>
      <c r="E7" s="60" t="inlineStr">
        <is>
          <t>YOUR BUSINESS CASE</t>
        </is>
      </c>
      <c r="F7" s="52" t="n"/>
    </row>
    <row r="8" ht="24" customHeight="1" s="51">
      <c r="E8" s="61">
        <f>IF('Business Case'!C7="","Your task",'Business Case'!C7)</f>
        <v/>
      </c>
    </row>
    <row r="9" ht="24" customHeight="1" s="51">
      <c r="B9" s="58" t="inlineStr">
        <is>
          <t>2. What does it involve? (Yes or No)</t>
        </is>
      </c>
      <c r="E9" s="52" t="n"/>
      <c r="F9" s="52" t="n"/>
    </row>
    <row r="10" ht="24" customHeight="1" s="51">
      <c r="B10" s="62" t="inlineStr">
        <is>
          <t>Copying data between tools</t>
        </is>
      </c>
      <c r="C10" s="59" t="inlineStr">
        <is>
          <t>Yes</t>
        </is>
      </c>
      <c r="E10" s="63" t="inlineStr">
        <is>
          <t>Recommended fix</t>
        </is>
      </c>
      <c r="F10" s="64">
        <f>Calc!B11</f>
        <v/>
      </c>
    </row>
    <row r="11" ht="24" customHeight="1" s="51">
      <c r="B11" s="62" t="inlineStr">
        <is>
          <t>Chasing people for info</t>
        </is>
      </c>
      <c r="C11" s="59" t="inlineStr">
        <is>
          <t>No</t>
        </is>
      </c>
      <c r="E11" s="65">
        <f>Calc!B12</f>
        <v/>
      </c>
    </row>
    <row r="12" ht="24" customHeight="1" s="51">
      <c r="B12" s="62" t="inlineStr">
        <is>
          <t>Producing reports or documents</t>
        </is>
      </c>
      <c r="C12" s="59" t="inlineStr">
        <is>
          <t>Yes</t>
        </is>
      </c>
    </row>
    <row r="13" ht="24" customHeight="1" s="51">
      <c r="B13" s="62" t="inlineStr">
        <is>
          <t>Answering repeat questions</t>
        </is>
      </c>
      <c r="C13" s="59" t="inlineStr">
        <is>
          <t>No</t>
        </is>
      </c>
      <c r="E13" s="52" t="n"/>
      <c r="F13" s="52" t="n"/>
    </row>
    <row r="14" ht="24" customHeight="1" s="51">
      <c r="B14" s="62" t="inlineStr">
        <is>
          <t>Checking or approving things</t>
        </is>
      </c>
      <c r="C14" s="59" t="inlineStr">
        <is>
          <t>No</t>
        </is>
      </c>
      <c r="E14" s="66" t="inlineStr">
        <is>
          <t>Hours back per year</t>
        </is>
      </c>
      <c r="F14" s="66" t="inlineStr">
        <is>
          <t>Savings per year</t>
        </is>
      </c>
    </row>
    <row r="15" ht="36" customHeight="1" s="51">
      <c r="B15" s="62" t="inlineStr">
        <is>
          <t>Scheduling and coordinating</t>
        </is>
      </c>
      <c r="C15" s="59" t="inlineStr">
        <is>
          <t>No</t>
        </is>
      </c>
      <c r="E15" s="67">
        <f>Calc!B17</f>
        <v/>
      </c>
      <c r="F15" s="68">
        <f>Calc!B19</f>
        <v/>
      </c>
    </row>
    <row r="16" ht="24" customHeight="1" s="51">
      <c r="E16" s="52" t="n"/>
      <c r="F16" s="52" t="n"/>
    </row>
    <row r="17" ht="24" customHeight="1" s="51">
      <c r="B17" s="58" t="inlineStr">
        <is>
          <t>3. How much time does it take?</t>
        </is>
      </c>
      <c r="E17" s="66" t="inlineStr">
        <is>
          <t>Indicative investment</t>
        </is>
      </c>
      <c r="F17" s="69" t="inlineStr">
        <is>
          <t>Payback</t>
        </is>
      </c>
    </row>
    <row r="18" ht="36" customHeight="1" s="51">
      <c r="B18" s="62" t="inlineStr">
        <is>
          <t>Hours per person, per week</t>
        </is>
      </c>
      <c r="C18" s="70" t="n">
        <v>4</v>
      </c>
      <c r="E18" s="71">
        <f>Calc!B23</f>
        <v/>
      </c>
      <c r="F18" s="72">
        <f>Calc!B22</f>
        <v/>
      </c>
    </row>
    <row r="19" ht="24" customHeight="1" s="51">
      <c r="B19" s="62" t="inlineStr">
        <is>
          <t>People doing it</t>
        </is>
      </c>
      <c r="C19" s="73" t="n">
        <v>3</v>
      </c>
      <c r="E19" s="52" t="n"/>
      <c r="F19" s="52" t="n"/>
    </row>
    <row r="20" ht="24" customHeight="1" s="51">
      <c r="B20" s="62" t="inlineStr">
        <is>
          <t>Cost per hour (A$)</t>
        </is>
      </c>
      <c r="C20" s="74" t="n">
        <v>55</v>
      </c>
      <c r="E20" s="60" t="inlineStr">
        <is>
          <t>READINESS TO BUILD</t>
        </is>
      </c>
      <c r="F20" s="75">
        <f>Calc!B25</f>
        <v/>
      </c>
    </row>
    <row r="21" ht="24" customHeight="1" s="51">
      <c r="E21" s="76">
        <f>REPT("■ ",Calc!B26)&amp;REPT("□ ",4-Calc!B26)</f>
        <v/>
      </c>
      <c r="F21" s="52" t="n"/>
    </row>
    <row r="22" ht="24" customHeight="1" s="51">
      <c r="B22" s="58" t="inlineStr">
        <is>
          <t>4. How similar is it each time?</t>
        </is>
      </c>
      <c r="C22" s="59" t="inlineStr">
        <is>
          <t>Mostly the same, some judgment</t>
        </is>
      </c>
      <c r="E22" s="52" t="n"/>
      <c r="F22" s="52" t="n"/>
    </row>
    <row r="23" ht="24" customHeight="1" s="51">
      <c r="B23" s="58" t="inlineStr">
        <is>
          <t>5. Where does the information live?</t>
        </is>
      </c>
      <c r="C23" s="59" t="inlineStr">
        <is>
          <t>Two or three systems</t>
        </is>
      </c>
      <c r="E23" s="77">
        <f>Calc!B27</f>
        <v/>
      </c>
    </row>
    <row r="24" ht="24" customHeight="1" s="51">
      <c r="B24" s="58" t="inlineStr">
        <is>
          <t>6. How often does it go wrong or run late?</t>
        </is>
      </c>
      <c r="C24" s="59" t="inlineStr">
        <is>
          <t>Sometimes</t>
        </is>
      </c>
    </row>
    <row r="25" ht="24" customHeight="1" s="51"/>
    <row r="26" ht="24" customHeight="1" s="51">
      <c r="E26" s="52" t="n"/>
      <c r="F26" s="52" t="n"/>
    </row>
    <row r="27" ht="24" customHeight="1" s="51">
      <c r="B27" s="78" t="inlineStr">
        <is>
          <t>Figures are indicative.</t>
        </is>
      </c>
      <c r="E27" s="79" t="inlineStr">
        <is>
          <t>GO DEEPER: FREE ROADMAP AND AUDIT</t>
        </is>
      </c>
    </row>
    <row r="28" ht="24" customHeight="1" s="51">
      <c r="B28" s="80" t="inlineStr">
        <is>
          <t>Investment ranges are typical for Australian SMEs. Your real numbers depend on your tools, your data and what's already in place. See the Settings tab for every assumption.</t>
        </is>
      </c>
      <c r="E28" s="65" t="inlineStr">
        <is>
          <t>These numbers are a first pass. The free roadmap and audit goes through your actual tools and workflow and gives you the real cost savings, the investment it would take, and what to build in what order.</t>
        </is>
      </c>
    </row>
    <row r="29" ht="24" customHeight="1" s="51"/>
    <row r="30" ht="24" customHeight="1" s="51"/>
    <row r="31" ht="24" customHeight="1" s="51">
      <c r="E31" s="81" t="inlineStr">
        <is>
          <t>Get my free roadmap  →</t>
        </is>
      </c>
    </row>
    <row r="32" ht="24" customHeight="1" s="51">
      <c r="B32" s="82" t="inlineStr">
        <is>
          <t>© 2026 The Lean CPTO · Sydney and Tokyo · Business case builder v1.0</t>
        </is>
      </c>
      <c r="E32" s="52" t="n"/>
      <c r="F32" s="52" t="n"/>
    </row>
  </sheetData>
  <mergeCells count="7">
    <mergeCell ref="E8:F8"/>
    <mergeCell ref="E23:F25"/>
    <mergeCell ref="E11:F12"/>
    <mergeCell ref="E27:F27"/>
    <mergeCell ref="B28:C30"/>
    <mergeCell ref="E28:F30"/>
    <mergeCell ref="E31:F31"/>
  </mergeCells>
  <conditionalFormatting sqref="E21:F21">
    <cfRule type="expression" rank="0" priority="2" equalAverage="0" aboveAverage="0" dxfId="0" text="" percent="0" bottom="0">
      <formula>Calc!$B$24&gt;=5</formula>
    </cfRule>
    <cfRule type="expression" rank="0" priority="3" equalAverage="0" aboveAverage="0" dxfId="1" text="" percent="0" bottom="0">
      <formula>AND(Calc!$B$24&gt;=3,Calc!$B$24&lt;5)</formula>
    </cfRule>
    <cfRule type="expression" rank="0" priority="4" equalAverage="0" aboveAverage="0" dxfId="2" text="" percent="0" bottom="0">
      <formula>Calc!$B$24&lt;3</formula>
    </cfRule>
  </conditionalFormatting>
  <conditionalFormatting sqref="F20">
    <cfRule type="expression" rank="0" priority="5" equalAverage="0" aboveAverage="0" dxfId="3" text="" percent="0" bottom="0">
      <formula>Calc!$B$24&gt;=5</formula>
    </cfRule>
    <cfRule type="expression" rank="0" priority="6" equalAverage="0" aboveAverage="0" dxfId="4" text="" percent="0" bottom="0">
      <formula>AND(Calc!$B$24&gt;=3,Calc!$B$24&lt;5)</formula>
    </cfRule>
    <cfRule type="expression" rank="0" priority="7" equalAverage="0" aboveAverage="0" dxfId="5" text="" percent="0" bottom="0">
      <formula>Calc!$B$24&lt;3</formula>
    </cfRule>
  </conditionalFormatting>
  <dataValidations count="5">
    <dataValidation sqref="C10:C15" showDropDown="0" showInputMessage="0" showErrorMessage="1" allowBlank="0" errorTitle="Not an option" error="Pick one of the options in the list." type="list" errorStyle="stop" operator="between">
      <formula1>Settings!$A$46:$A$47</formula1>
      <formula2>0</formula2>
    </dataValidation>
    <dataValidation sqref="C22" showDropDown="0" showInputMessage="0" showErrorMessage="1" allowBlank="0" errorTitle="Not an option" error="Pick one of the options in the list." type="list" errorStyle="stop" operator="between">
      <formula1>Settings!$A$14:$A$16</formula1>
      <formula2>0</formula2>
    </dataValidation>
    <dataValidation sqref="C23" showDropDown="0" showInputMessage="0" showErrorMessage="1" allowBlank="0" errorTitle="Not an option" error="Pick one of the options in the list." type="list" errorStyle="stop" operator="between">
      <formula1>Settings!$A$19:$A$22</formula1>
      <formula2>0</formula2>
    </dataValidation>
    <dataValidation sqref="C24" showDropDown="0" showInputMessage="0" showErrorMessage="1" allowBlank="0" errorTitle="Not an option" error="Pick one of the options in the list." type="list" errorStyle="stop" operator="between">
      <formula1>Settings!$A$25:$A$27</formula1>
      <formula2>0</formula2>
    </dataValidation>
    <dataValidation sqref="C18:C20" showDropDown="0" showInputMessage="0" showErrorMessage="1" allowBlank="0" errorTitle="Not an option" error="Enter a number of zero or more." type="decimal" errorStyle="stop" operator="greaterThanOrEqual">
      <formula1>0</formula1>
      <formula2>0</formula2>
    </dataValidation>
  </dataValidations>
  <hyperlinks>
    <hyperlink xmlns:r="http://schemas.openxmlformats.org/officeDocument/2006/relationships" ref="E31" display="Get my free roadmap  →" r:id="rId1"/>
  </hyperlinks>
  <printOptions horizontalCentered="0" verticalCentered="0" headings="0" gridLines="0" gridLinesSet="1"/>
  <pageMargins left="0.75" right="0.75" top="1" bottom="1" header="0.511811023622047" footer="0.511811023622047"/>
  <pageSetup orientation="landscape" paperSize="1" scale="100" fitToHeight="1" fitToWidth="1" pageOrder="downThenOver" blackAndWhite="0" draft="0" horizontalDpi="300" verticalDpi="300" copies="1"/>
  <legacyDrawing xmlns:r="http://schemas.openxmlformats.org/officeDocument/2006/relationships" r:id="anysvml"/>
</worksheet>
</file>

<file path=xl/worksheets/sheet2.xml><?xml version="1.0" encoding="utf-8"?>
<worksheet xmlns="http://schemas.openxmlformats.org/spreadsheetml/2006/main">
  <sheetPr filterMode="0">
    <outlinePr summaryBelow="1" summaryRight="1"/>
    <pageSetUpPr fitToPage="0"/>
  </sheetPr>
  <dimension ref="A1:E47"/>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30" customWidth="1" style="50" min="1" max="1"/>
    <col width="16" customWidth="1" style="50" min="2" max="4"/>
    <col width="90" customWidth="1" style="50" min="5" max="5"/>
  </cols>
  <sheetData>
    <row r="1" ht="22.05" customHeight="1" s="51">
      <c r="A1" s="83" t="inlineStr">
        <is>
          <t>Settings</t>
        </is>
      </c>
    </row>
    <row r="2" ht="15" customHeight="1" s="51">
      <c r="A2" s="84" t="inlineStr">
        <is>
          <t>The numbers the builder uses. Change them here and the business case updates. Blue text = editable assumption.</t>
        </is>
      </c>
    </row>
    <row r="4" ht="15" customHeight="1" s="51">
      <c r="A4" s="78" t="inlineStr">
        <is>
          <t>Weeks worked per year</t>
        </is>
      </c>
      <c r="B4" s="85" t="n">
        <v>46</v>
      </c>
      <c r="C4" s="86" t="inlineStr">
        <is>
          <t>Allows for leave and public holidays.</t>
        </is>
      </c>
    </row>
    <row r="6" ht="15" customHeight="1" s="51">
      <c r="A6" s="87" t="inlineStr">
        <is>
          <t>Fix type</t>
        </is>
      </c>
      <c r="B6" s="87" t="inlineStr">
        <is>
          <t>Low (A$)</t>
        </is>
      </c>
      <c r="C6" s="87" t="inlineStr">
        <is>
          <t>High (A$)</t>
        </is>
      </c>
      <c r="D6" s="87" t="n"/>
      <c r="E6" s="87" t="inlineStr">
        <is>
          <t>Indicative investment range</t>
        </is>
      </c>
    </row>
    <row r="7" ht="15" customHeight="1" s="51">
      <c r="A7" s="88" t="inlineStr">
        <is>
          <t>Automation</t>
        </is>
      </c>
      <c r="B7" s="89" t="n">
        <v>5000</v>
      </c>
      <c r="C7" s="89" t="n">
        <v>15000</v>
      </c>
    </row>
    <row r="8" ht="15" customHeight="1" s="51">
      <c r="A8" s="88" t="inlineStr">
        <is>
          <t>Integration</t>
        </is>
      </c>
      <c r="B8" s="89" t="n">
        <v>10000</v>
      </c>
      <c r="C8" s="89" t="n">
        <v>25000</v>
      </c>
    </row>
    <row r="9" ht="15" customHeight="1" s="51">
      <c r="A9" s="88" t="inlineStr">
        <is>
          <t>AI workflow</t>
        </is>
      </c>
      <c r="B9" s="89" t="n">
        <v>15000</v>
      </c>
      <c r="C9" s="89" t="n">
        <v>40000</v>
      </c>
    </row>
    <row r="10" ht="15" customHeight="1" s="51">
      <c r="A10" s="88" t="inlineStr">
        <is>
          <t>Custom development</t>
        </is>
      </c>
      <c r="B10" s="89" t="n">
        <v>25000</v>
      </c>
      <c r="C10" s="89" t="n">
        <v>60000</v>
      </c>
    </row>
    <row r="11" ht="15" customHeight="1" s="51">
      <c r="A11" s="88" t="inlineStr">
        <is>
          <t>Process first</t>
        </is>
      </c>
      <c r="B11" s="89" t="n">
        <v>0</v>
      </c>
      <c r="C11" s="89" t="n">
        <v>5000</v>
      </c>
    </row>
    <row r="13" ht="15" customHeight="1" s="51">
      <c r="A13" s="87" t="inlineStr">
        <is>
          <t>How similar is it each time?</t>
        </is>
      </c>
      <c r="B13" s="87" t="inlineStr">
        <is>
          <t>Share of time saved</t>
        </is>
      </c>
      <c r="C13" s="87" t="inlineStr">
        <is>
          <t>Readiness score</t>
        </is>
      </c>
    </row>
    <row r="14" ht="15" customHeight="1" s="51">
      <c r="A14" s="88" t="inlineStr">
        <is>
          <t>Same every time</t>
        </is>
      </c>
      <c r="B14" s="90" t="n">
        <v>0.75</v>
      </c>
      <c r="C14" s="85" t="n">
        <v>3</v>
      </c>
    </row>
    <row r="15" ht="15" customHeight="1" s="51">
      <c r="A15" s="88" t="inlineStr">
        <is>
          <t>Mostly the same, some judgment</t>
        </is>
      </c>
      <c r="B15" s="90" t="n">
        <v>0.5</v>
      </c>
      <c r="C15" s="85" t="n">
        <v>2</v>
      </c>
    </row>
    <row r="16" ht="15" customHeight="1" s="51">
      <c r="A16" s="88" t="inlineStr">
        <is>
          <t>Different every time</t>
        </is>
      </c>
      <c r="B16" s="90" t="n">
        <v>0.3</v>
      </c>
      <c r="C16" s="85" t="n">
        <v>1</v>
      </c>
    </row>
    <row r="18" ht="15" customHeight="1" s="51">
      <c r="A18" s="87" t="inlineStr">
        <is>
          <t>Where does the information live?</t>
        </is>
      </c>
      <c r="B18" s="87" t="n"/>
      <c r="C18" s="87" t="inlineStr">
        <is>
          <t>Readiness score</t>
        </is>
      </c>
    </row>
    <row r="19" ht="15" customHeight="1" s="51">
      <c r="A19" s="88" t="inlineStr">
        <is>
          <t>One main system</t>
        </is>
      </c>
      <c r="C19" s="85" t="n">
        <v>3</v>
      </c>
    </row>
    <row r="20" ht="15" customHeight="1" s="51">
      <c r="A20" s="88" t="inlineStr">
        <is>
          <t>Two or three systems</t>
        </is>
      </c>
      <c r="C20" s="85" t="n">
        <v>2</v>
      </c>
    </row>
    <row r="21" ht="15" customHeight="1" s="51">
      <c r="A21" s="88" t="inlineStr">
        <is>
          <t>Spreadsheets and email</t>
        </is>
      </c>
      <c r="C21" s="85" t="n">
        <v>1</v>
      </c>
    </row>
    <row r="22" ht="15" customHeight="1" s="51">
      <c r="A22" s="88" t="inlineStr">
        <is>
          <t>Mostly in people's heads</t>
        </is>
      </c>
      <c r="C22" s="85" t="n">
        <v>0</v>
      </c>
    </row>
    <row r="24" ht="15" customHeight="1" s="51">
      <c r="A24" s="87" t="inlineStr">
        <is>
          <t>How often does it go wrong?</t>
        </is>
      </c>
      <c r="B24" s="87" t="inlineStr">
        <is>
          <t>Error cost uplift</t>
        </is>
      </c>
    </row>
    <row r="25" ht="15" customHeight="1" s="51">
      <c r="A25" s="88" t="inlineStr">
        <is>
          <t>Rarely</t>
        </is>
      </c>
      <c r="B25" s="90" t="n">
        <v>0</v>
      </c>
    </row>
    <row r="26" ht="15" customHeight="1" s="51">
      <c r="A26" s="88" t="inlineStr">
        <is>
          <t>Sometimes</t>
        </is>
      </c>
      <c r="B26" s="90" t="n">
        <v>0.08</v>
      </c>
    </row>
    <row r="27" ht="15" customHeight="1" s="51">
      <c r="A27" s="88" t="inlineStr">
        <is>
          <t>Often</t>
        </is>
      </c>
      <c r="B27" s="90" t="n">
        <v>0.18</v>
      </c>
    </row>
    <row r="29" ht="15" customHeight="1" s="51">
      <c r="A29" s="87" t="inlineStr">
        <is>
          <t>Share adjustments</t>
        </is>
      </c>
      <c r="B29" s="87" t="inlineStr">
        <is>
          <t>Change</t>
        </is>
      </c>
    </row>
    <row r="30" ht="15" customHeight="1" s="51">
      <c r="A30" s="88" t="inlineStr">
        <is>
          <t>Integration fix and data is copied between tools</t>
        </is>
      </c>
      <c r="B30" s="91" t="n">
        <v>0.1</v>
      </c>
    </row>
    <row r="31" ht="15" customHeight="1" s="51">
      <c r="A31" s="88" t="inlineStr">
        <is>
          <t>AI workflow fix (a person still reviews)</t>
        </is>
      </c>
      <c r="B31" s="91" t="n">
        <v>-0.05</v>
      </c>
    </row>
    <row r="32" ht="15" customHeight="1" s="51">
      <c r="A32" s="88" t="inlineStr">
        <is>
          <t>Process first: fixed share</t>
        </is>
      </c>
      <c r="B32" s="91" t="n">
        <v>0.2</v>
      </c>
    </row>
    <row r="33" ht="15" customHeight="1" s="51">
      <c r="A33" s="88" t="inlineStr">
        <is>
          <t>Information lives in spreadsheets and email</t>
        </is>
      </c>
      <c r="B33" s="91" t="n">
        <v>-0.05</v>
      </c>
    </row>
    <row r="34" ht="15" customHeight="1" s="51">
      <c r="A34" s="88" t="inlineStr">
        <is>
          <t>Minimum share</t>
        </is>
      </c>
      <c r="B34" s="91" t="n">
        <v>0.1</v>
      </c>
    </row>
    <row r="35" ht="15" customHeight="1" s="51">
      <c r="A35" s="88" t="inlineStr">
        <is>
          <t>Maximum share</t>
        </is>
      </c>
      <c r="B35" s="91" t="n">
        <v>0.85</v>
      </c>
    </row>
    <row r="37" ht="15" customHeight="1" s="51">
      <c r="A37" s="87" t="inlineStr">
        <is>
          <t>Rule</t>
        </is>
      </c>
      <c r="B37" s="87" t="inlineStr">
        <is>
          <t>Fix type</t>
        </is>
      </c>
      <c r="C37" s="87" t="n"/>
      <c r="D37" s="87" t="n"/>
      <c r="E37" s="87" t="inlineStr">
        <is>
          <t>Why this fix</t>
        </is>
      </c>
    </row>
    <row r="38" ht="27.75" customHeight="1" s="51">
      <c r="A38" s="92" t="n">
        <v>1</v>
      </c>
      <c r="B38" s="88" t="inlineStr">
        <is>
          <t>Process first</t>
        </is>
      </c>
      <c r="E38" s="93" t="inlineStr">
        <is>
          <t>The information is not written down anywhere a system can reach, or the task changes too much each time. Fix the process and capture the data first; a build now would automate a mess.</t>
        </is>
      </c>
    </row>
    <row r="39" ht="27.75" customHeight="1" s="51">
      <c r="A39" s="92" t="n">
        <v>2</v>
      </c>
      <c r="B39" s="88" t="inlineStr">
        <is>
          <t>AI workflow</t>
        </is>
      </c>
      <c r="E39" s="93" t="inlineStr">
        <is>
          <t>Each case is different but the work is drafting, answering or checking against known information. That is what an AI workflow with your own data and a human sign-off does well.</t>
        </is>
      </c>
    </row>
    <row r="40" ht="27.75" customHeight="1" s="51">
      <c r="A40" s="92" t="n">
        <v>3</v>
      </c>
      <c r="B40" s="88" t="inlineStr">
        <is>
          <t>Integration</t>
        </is>
      </c>
      <c r="E40" s="93" t="inlineStr">
        <is>
          <t>Most of the time is spent moving the same information between two or three systems. Connect them and the task mostly disappears.</t>
        </is>
      </c>
    </row>
    <row r="41" ht="27.75" customHeight="1" s="51">
      <c r="A41" s="92" t="n">
        <v>4</v>
      </c>
      <c r="B41" s="88" t="inlineStr">
        <is>
          <t>Custom development</t>
        </is>
      </c>
      <c r="E41" s="93" t="inlineStr">
        <is>
          <t>This task spans several kinds of work and several places the data lives. A small custom tool or portal usually beats stitching five products together.</t>
        </is>
      </c>
    </row>
    <row r="42" ht="27.75" customHeight="1" s="51">
      <c r="A42" s="92" t="n">
        <v>5</v>
      </c>
      <c r="B42" s="88" t="inlineStr">
        <is>
          <t>AI workflow</t>
        </is>
      </c>
      <c r="E42" s="93" t="inlineStr">
        <is>
          <t>Mostly routine with some judgment. An AI step handles the routine part and routes the exceptions to a person.</t>
        </is>
      </c>
    </row>
    <row r="43" ht="27.75" customHeight="1" s="51">
      <c r="A43" s="92" t="n">
        <v>6</v>
      </c>
      <c r="B43" s="88" t="inlineStr">
        <is>
          <t>Automation</t>
        </is>
      </c>
      <c r="E43" s="93" t="inlineStr">
        <is>
          <t>Routine, predictable and already in a system. A straightforward automation handles it end to end.</t>
        </is>
      </c>
    </row>
    <row r="45" ht="15" customHeight="1" s="51">
      <c r="A45" s="87" t="inlineStr">
        <is>
          <t>Activity options</t>
        </is>
      </c>
      <c r="B45" s="87" t="n"/>
      <c r="C45" s="87" t="n"/>
      <c r="D45" s="87" t="n"/>
      <c r="E45" s="87" t="n"/>
    </row>
    <row r="46" ht="15" customHeight="1" s="51">
      <c r="A46" s="88" t="inlineStr">
        <is>
          <t>Yes</t>
        </is>
      </c>
    </row>
    <row r="47" ht="15" customHeight="1" s="51">
      <c r="A47" s="88" t="inlineStr">
        <is>
          <t>No</t>
        </is>
      </c>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3.xml><?xml version="1.0" encoding="utf-8"?>
<worksheet xmlns="http://schemas.openxmlformats.org/spreadsheetml/2006/main">
  <sheetPr filterMode="0">
    <outlinePr summaryBelow="1" summaryRight="1"/>
    <pageSetUpPr fitToPage="0"/>
  </sheetPr>
  <dimension ref="B2:C16"/>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3" customWidth="1" style="50" min="1" max="1"/>
    <col width="28" customWidth="1" style="50" min="2" max="2"/>
    <col width="90" customWidth="1" style="50" min="3" max="3"/>
  </cols>
  <sheetData>
    <row r="2" ht="22.05" customHeight="1" s="51">
      <c r="B2" s="83" t="inlineStr">
        <is>
          <t>How the builder works</t>
        </is>
      </c>
    </row>
    <row r="3" ht="15" customHeight="1" s="51">
      <c r="B3" s="57" t="inlineStr">
        <is>
          <t>Five simple rules. No black box: every number it uses is on the Settings tab.</t>
        </is>
      </c>
    </row>
    <row r="5" ht="57.75" customHeight="1" s="51">
      <c r="B5" s="94" t="inlineStr">
        <is>
          <t>1. Which kind of fix</t>
        </is>
      </c>
      <c r="C5" s="93" t="inlineStr">
        <is>
          <t>If the information is mostly in people's heads, or the task is different every time with no drafting, answering or checking: Process first. Different every time but involves judgment work: AI workflow. Two or three systems with copying or reporting: Integration. Three or more kinds of work across scattered data: Custom development. Mostly routine with some judgment: AI workflow. Otherwise: Automation.</t>
        </is>
      </c>
    </row>
    <row r="7" ht="31.5" customHeight="1" s="51">
      <c r="B7" s="94" t="inlineStr">
        <is>
          <t>2. Hours back</t>
        </is>
      </c>
      <c r="C7" s="93" t="inlineStr">
        <is>
          <t>Hours per person per week × people × share of time saved × weeks per year. The share comes from how similar the task is each time (75%, 50% or 30%), adjusted for the fix type and where the data lives.</t>
        </is>
      </c>
    </row>
    <row r="9" ht="31.5" customHeight="1" s="51">
      <c r="B9" s="94" t="inlineStr">
        <is>
          <t>3. Savings</t>
        </is>
      </c>
      <c r="C9" s="93" t="inlineStr">
        <is>
          <t>Hours back × cost per hour, plus an allowance for the cost of mistakes and delays (0%, 8% or 18%).</t>
        </is>
      </c>
    </row>
    <row r="11" ht="31.5" customHeight="1" s="51">
      <c r="B11" s="94" t="inlineStr">
        <is>
          <t>4. Payback</t>
        </is>
      </c>
      <c r="C11" s="93" t="inlineStr">
        <is>
          <t>The midpoint of the fix's indicative investment range ÷ monthly savings.</t>
        </is>
      </c>
    </row>
    <row r="13" ht="31.5" customHeight="1" s="51">
      <c r="B13" s="94" t="inlineStr">
        <is>
          <t>5. Readiness</t>
        </is>
      </c>
      <c r="C13" s="93" t="inlineStr">
        <is>
          <t>A score for how consistent the task is plus a score for where the data lives. High: Ready to build. Middle: Tidy up first. Low: Fix the process first.</t>
        </is>
      </c>
    </row>
    <row r="16" ht="15" customHeight="1" s="51">
      <c r="B16" s="95" t="inlineStr">
        <is>
          <t>Want the real numbers?</t>
        </is>
      </c>
      <c r="C16" s="96" t="inlineStr">
        <is>
          <t>Book the free roadmap and audit at theleancpto.com</t>
        </is>
      </c>
    </row>
  </sheetData>
  <hyperlinks>
    <hyperlink xmlns:r="http://schemas.openxmlformats.org/officeDocument/2006/relationships" ref="C16" display="Book the free roadmap and audit at theleancpto.com" r:id="rId1"/>
  </hyperlink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4.xml><?xml version="1.0" encoding="utf-8"?>
<worksheet xmlns="http://schemas.openxmlformats.org/spreadsheetml/2006/main">
  <sheetPr filterMode="0">
    <outlinePr summaryBelow="1" summaryRight="1"/>
    <pageSetUpPr fitToPage="0"/>
  </sheetPr>
  <dimension ref="A1:B27"/>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34" customWidth="1" style="50" min="1" max="1"/>
    <col width="40" customWidth="1" style="50" min="2" max="2"/>
  </cols>
  <sheetData>
    <row r="1" ht="15" customHeight="1" s="51">
      <c r="A1" s="78" t="inlineStr">
        <is>
          <t>Workings (hidden). Do not edit; change assumptions on the Settings tab.</t>
        </is>
      </c>
    </row>
    <row r="3" ht="15" customHeight="1" s="51">
      <c r="A3" s="88" t="inlineStr">
        <is>
          <t>copy</t>
        </is>
      </c>
      <c r="B3" s="88">
        <f>'Business Case'!$C$10="Yes"</f>
        <v/>
      </c>
    </row>
    <row r="4" ht="15" customHeight="1" s="51">
      <c r="A4" s="88" t="inlineStr">
        <is>
          <t>docs</t>
        </is>
      </c>
      <c r="B4" s="88">
        <f>'Business Case'!$C$12="Yes"</f>
        <v/>
      </c>
    </row>
    <row r="5" ht="15" customHeight="1" s="51">
      <c r="A5" s="88" t="inlineStr">
        <is>
          <t>judgment</t>
        </is>
      </c>
      <c r="B5" s="88">
        <f>OR('Business Case'!$C$12="Yes",'Business Case'!$C$13="Yes",'Business Case'!$C$14="Yes")</f>
        <v/>
      </c>
    </row>
    <row r="6" ht="15" customHeight="1" s="51">
      <c r="A6" s="88" t="inlineStr">
        <is>
          <t>activities picked</t>
        </is>
      </c>
      <c r="B6" s="88">
        <f>COUNTIF('Business Case'!$C$10:$C$15,"Yes")</f>
        <v/>
      </c>
    </row>
    <row r="7" ht="15" customHeight="1" s="51">
      <c r="A7" s="88" t="inlineStr">
        <is>
          <t>consistency #</t>
        </is>
      </c>
      <c r="B7" s="88">
        <f>IFERROR(MATCH('Business Case'!$C$22,Settings!$A$14:$A$16,0),2)</f>
        <v/>
      </c>
    </row>
    <row r="8" ht="15" customHeight="1" s="51">
      <c r="A8" s="88" t="inlineStr">
        <is>
          <t>source #</t>
        </is>
      </c>
      <c r="B8" s="88">
        <f>IFERROR(MATCH('Business Case'!$C$23,Settings!$A$19:$A$22,0),2)</f>
        <v/>
      </c>
    </row>
    <row r="9" ht="15" customHeight="1" s="51">
      <c r="A9" s="88" t="inlineStr">
        <is>
          <t>errors #</t>
        </is>
      </c>
      <c r="B9" s="88">
        <f>IFERROR(MATCH('Business Case'!$C$24,Settings!$A$25:$A$27,0),2)</f>
        <v/>
      </c>
    </row>
    <row r="10" ht="15" customHeight="1" s="51">
      <c r="A10" s="88" t="inlineStr">
        <is>
          <t>rule</t>
        </is>
      </c>
      <c r="B10" s="88">
        <f>IF(OR(B8=4,AND(B7=3,NOT(B5))),1,IF(AND(B7=3,B5),2,IF(AND(B8=2,OR(B3,B4)),3,IF(AND(B6&gt;=3,B8&lt;&gt;1),4,IF(AND(B7=2,B5),5,6)))))</f>
        <v/>
      </c>
    </row>
    <row r="11" ht="15" customHeight="1" s="51">
      <c r="A11" s="88" t="inlineStr">
        <is>
          <t>fix</t>
        </is>
      </c>
      <c r="B11" s="88">
        <f>INDEX(Settings!$B$38:$B$43,B10)</f>
        <v/>
      </c>
    </row>
    <row r="12" ht="15" customHeight="1" s="51">
      <c r="A12" s="88" t="inlineStr">
        <is>
          <t>why</t>
        </is>
      </c>
      <c r="B12" s="88">
        <f>INDEX(Settings!$E$38:$E$43,B10)</f>
        <v/>
      </c>
    </row>
    <row r="13" ht="15" customHeight="1" s="51">
      <c r="A13" s="88" t="inlineStr">
        <is>
          <t>low</t>
        </is>
      </c>
      <c r="B13" s="97">
        <f>INDEX(Settings!$B$7:$B$11,MATCH(B11,Settings!$A$7:$A$11,0))</f>
        <v/>
      </c>
    </row>
    <row r="14" ht="15" customHeight="1" s="51">
      <c r="A14" s="88" t="inlineStr">
        <is>
          <t>high</t>
        </is>
      </c>
      <c r="B14" s="97">
        <f>INDEX(Settings!$C$7:$C$11,MATCH(B11,Settings!$A$7:$A$11,0))</f>
        <v/>
      </c>
    </row>
    <row r="15" ht="15" customHeight="1" s="51">
      <c r="A15" s="88" t="inlineStr">
        <is>
          <t>share (raw)</t>
        </is>
      </c>
      <c r="B15" s="98">
        <f>IF(B11="Process first",Settings!$B$32,INDEX(Settings!$B$14:$B$16,B7)+IF(AND(B11="Integration",B3),Settings!$B$30,0)+IF(B11="AI workflow",Settings!$B$31,0))+IF(B8=3,Settings!$B$33,0)</f>
        <v/>
      </c>
    </row>
    <row r="16" ht="15" customHeight="1" s="51">
      <c r="A16" s="88" t="inlineStr">
        <is>
          <t>share</t>
        </is>
      </c>
      <c r="B16" s="98">
        <f>MAX(Settings!$B$34,MIN(Settings!$B$35,B15))</f>
        <v/>
      </c>
    </row>
    <row r="17" ht="15" customHeight="1" s="51">
      <c r="A17" s="88" t="inlineStr">
        <is>
          <t>hours back per year</t>
        </is>
      </c>
      <c r="B17" s="88">
        <f>ROUND('Business Case'!$C$18*'Business Case'!$C$19*B16*Settings!$B$4,0)</f>
        <v/>
      </c>
    </row>
    <row r="18" ht="15" customHeight="1" s="51">
      <c r="A18" s="88" t="inlineStr">
        <is>
          <t>error uplift</t>
        </is>
      </c>
      <c r="B18" s="99">
        <f>INDEX(Settings!$B$25:$B$27,B9)</f>
        <v/>
      </c>
    </row>
    <row r="19" ht="15" customHeight="1" s="51">
      <c r="A19" s="88" t="inlineStr">
        <is>
          <t>savings per year</t>
        </is>
      </c>
      <c r="B19" s="88">
        <f>ROUND(B17*'Business Case'!$C$20*(1+B18),0)</f>
        <v/>
      </c>
    </row>
    <row r="20" ht="15" customHeight="1" s="51">
      <c r="A20" s="88" t="inlineStr">
        <is>
          <t>investment midpoint</t>
        </is>
      </c>
      <c r="B20" s="88">
        <f>(B13+B14)/2</f>
        <v/>
      </c>
    </row>
    <row r="21" ht="15" customHeight="1" s="51">
      <c r="A21" s="88" t="inlineStr">
        <is>
          <t>payback months</t>
        </is>
      </c>
      <c r="B21" s="88">
        <f>IF(AND(B19&gt;0,B20&gt;0),B20/(B19/12),"")</f>
        <v/>
      </c>
    </row>
    <row r="22" ht="15" customHeight="1" s="51">
      <c r="A22" s="88" t="inlineStr">
        <is>
          <t>payback text</t>
        </is>
      </c>
      <c r="B22" s="88">
        <f>IF(B21="",IF(B19&gt;0,"Immediate","n/a"),IF(B21&lt;1,"&lt; 1 month",ROUND(B21,0)&amp;" months"))</f>
        <v/>
      </c>
    </row>
    <row r="23" ht="15" customHeight="1" s="51">
      <c r="A23" s="88" t="inlineStr">
        <is>
          <t>investment text</t>
        </is>
      </c>
      <c r="B23" s="88">
        <f>IF(B13=0,"Under A$"&amp;TEXT(B14/1000,"#,##0")&amp;"k","A$"&amp;TEXT(B13/1000,"#,##0")&amp;"k to A$"&amp;TEXT(B14/1000,"#,##0")&amp;"k")</f>
        <v/>
      </c>
    </row>
    <row r="24" ht="15" customHeight="1" s="51">
      <c r="A24" s="88" t="inlineStr">
        <is>
          <t>readiness score</t>
        </is>
      </c>
      <c r="B24" s="88">
        <f>INDEX(Settings!$C$14:$C$16,B7)+INDEX(Settings!$C$19:$C$22,B8)</f>
        <v/>
      </c>
    </row>
    <row r="25" ht="15" customHeight="1" s="51">
      <c r="A25" s="88" t="inlineStr">
        <is>
          <t>readiness</t>
        </is>
      </c>
      <c r="B25" s="88">
        <f>IF(B24&gt;=5,"Ready to build",IF(B24&gt;=3,"Tidy up first","Fix the process first"))</f>
        <v/>
      </c>
    </row>
    <row r="26" ht="15" customHeight="1" s="51">
      <c r="A26" s="88" t="inlineStr">
        <is>
          <t>readiness level (1-4)</t>
        </is>
      </c>
      <c r="B26" s="88">
        <f>IF(B24&gt;=5,4,IF(B24&gt;=3,IF(B24=4,3,2),1))</f>
        <v/>
      </c>
    </row>
    <row r="27" ht="15" customHeight="1" s="51">
      <c r="A27" s="88" t="inlineStr">
        <is>
          <t>verdict</t>
        </is>
      </c>
      <c r="B27" s="88">
        <f>IF(B19=0,"Add your hours and cost to see the payback.",IF(B11="Process first","Not a build yet. Write the steps down, pick one system of record, and come back. The roadmap and audit will show you the cheapest way to get there.",IF(AND(B21&lt;&gt;"",B21&lt;=12,B26&gt;=3),"Strong case. This pays for itself within a year and your data is in good enough shape to start. Worth scoping properly.",IF(AND(B21&lt;&gt;"",B21&lt;=12),"Strong numbers, but the data needs tidying before a build will hold. The roadmap and audit will tell you how much tidy-up is really needed.",IF(AND(B21&lt;&gt;"",B21&lt;=24),"Reasonable case. A smaller first step probably captures most of the value. The roadmap and audit will find it.","Weak case at this size. Start with an off-the-shelf tool or a lighter automation before a bigger build.")))))</f>
        <v/>
      </c>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The Lean CPTO</dc:creator>
  <dc:title xmlns:dc="http://purl.org/dc/elements/1.1/">Lean CPTO Business Case Builder v1.0</dc:title>
  <dc:language xmlns:dc="http://purl.org/dc/elements/1.1/">en-US</dc:language>
  <dcterms:created xmlns:dcterms="http://purl.org/dc/terms/" xmlns:xsi="http://www.w3.org/2001/XMLSchema-instance" xsi:type="dcterms:W3CDTF">2026-10-07T21:58:25Z</dcterms:created>
  <dcterms:modified xmlns:dcterms="http://purl.org/dc/terms/" xmlns:xsi="http://www.w3.org/2001/XMLSchema-instance" xsi:type="dcterms:W3CDTF">2026-10-07T22:02:04Z</dcterms:modified>
  <cp:version>1.0</cp:version>
  <cp:revision>0</cp:revision>
</cp:coreProperties>
</file>